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X-series" sheetId="1" r:id="rId1"/>
  </sheets>
  <definedNames>
    <definedName name="_xlnm.Print_Area" localSheetId="0">'X-series'!$B$1:$E$158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<sst xmlns="http://schemas.openxmlformats.org/spreadsheetml/2006/main" count="78" uniqueCount="77">
  <si>
    <t>(1) http://energy.cr.usgs.gov/energy/stats_ctry/Stat1.html</t>
  </si>
  <si>
    <t>(2) http://www.usctcgateway.net/tool/</t>
  </si>
  <si>
    <t>(3) http://www.carbonify.com/carbon-calculator.htm</t>
  </si>
  <si>
    <t>Koliko korisnika treba da deli svaki PC računar (obično 4 ili 7)?</t>
  </si>
  <si>
    <t>Onda je potreban broj PC računara:</t>
  </si>
  <si>
    <t>Koliko sati dnevno su računari uključeni, ali se aktivno ne koriste?</t>
  </si>
  <si>
    <t>Koliko se dana u godini ovi računari koriste?</t>
  </si>
  <si>
    <t>LCD monitor u proseku troši 35 wati. Koliko vaši monitori troše struje?</t>
  </si>
  <si>
    <t>Pristupni uređaj iz NComputing X-serije troši 1 wat.</t>
  </si>
  <si>
    <t>Ušteda električne energije u procentima je:</t>
  </si>
  <si>
    <t>Tastatura i miš koštaju oko $25. Koliko ih vi plaćate?</t>
  </si>
  <si>
    <t>Iznos koji ćete potrošiti na PC računare uz naše rešenje (NComputing uređaji):</t>
  </si>
  <si>
    <t>Iznos koji ćete potrošiti za pristupne terminale X-serije:</t>
  </si>
  <si>
    <t>Za monitore ćete platiti:</t>
  </si>
  <si>
    <t>A ovoliko za tastature i miševe:</t>
  </si>
  <si>
    <t>Budžet za kompletan sistem sa našim rešenjem:</t>
  </si>
  <si>
    <t>Budžet za kompletan sistem (samo sa PC računarima) bez našeg rešenja:</t>
  </si>
  <si>
    <t>Što je ušteda od:</t>
  </si>
  <si>
    <t>Cena za 5 godina</t>
  </si>
  <si>
    <t>Petogodišnje održavanje za svaki PC računar po sistemu isti-dan košta oko $250. Koliko vi plaćate?</t>
  </si>
  <si>
    <t>Proizvodi iz X-serije se skoro nikada ne kvare (kupićete samo jedan na hiljadu).</t>
  </si>
  <si>
    <t>Održavanje za rešenje sa svim PC računarima po sistemu isti-dan će koštati:</t>
  </si>
  <si>
    <t>Sistem isti-dan za održavanje NComputing rešenja biće baziran na manjem broju PC računaru, plus rezervni paket):</t>
  </si>
  <si>
    <t>Sa Multisoftom i Ncomputingom uštedećete:</t>
  </si>
  <si>
    <t>Električna energija</t>
  </si>
  <si>
    <t>Struja za rešenje sa svim PC računatima za pet godina košta:</t>
  </si>
  <si>
    <t>Struja za rešenje sa X-serijom za pet godina košta:</t>
  </si>
  <si>
    <t>Vaša ušteda energije je:</t>
  </si>
  <si>
    <t>Ušteda električne energije će otplatiti kupovinu X-serije za sledeći broj meseci:</t>
  </si>
  <si>
    <t>Ukupna petogodišnja cena</t>
  </si>
  <si>
    <t>Za samo PC rešenje</t>
  </si>
  <si>
    <t>Rešenje sa X-serijom</t>
  </si>
  <si>
    <t>Ušteda</t>
  </si>
  <si>
    <t>Procenat</t>
  </si>
  <si>
    <t>Zamena svih PC računara u rešenju bez Multisofta i NComputinga:</t>
  </si>
  <si>
    <t>Trošak zamene PC računara u Multisoft i NComputing rešenju:</t>
  </si>
  <si>
    <t>Ušteda budžeta u šestoj godini:</t>
  </si>
  <si>
    <t>UKUPNA CENA ZA TRADICIONALNO REŠENJE</t>
  </si>
  <si>
    <t>UKUPNA CENA ZA MULTISOFT I NCOMPUTING REŠENJE</t>
  </si>
  <si>
    <t>UŠTEDA SA MULTISOFTOM I NCOMPUTINGOM</t>
  </si>
  <si>
    <t xml:space="preserve">Petogodišnji uticaj na životnu okolinu </t>
  </si>
  <si>
    <t>Ušteda u naftnim barelima:</t>
  </si>
  <si>
    <t>Ušteda u metričkim tonama uglja:</t>
  </si>
  <si>
    <t>Smanjenja emisija ugljen dioksida (u metričkim tonama):</t>
  </si>
  <si>
    <t>Sačuvaćete šumu površine (u hektarima):</t>
  </si>
  <si>
    <t>Smanjićete elektronski otpad u metričkim tonama (e-otpad) za:</t>
  </si>
  <si>
    <t>Kako smo računali</t>
  </si>
  <si>
    <t>Energija koju daje jedna metrička tona uglja u kWh (1)</t>
  </si>
  <si>
    <t>CO2 po 1000 kWh u metričkim tonima (2)</t>
  </si>
  <si>
    <t>Zasađeno drveće po 1000 kWh u drveću (3)</t>
  </si>
  <si>
    <t>Težina prosečnog PC računara u kg</t>
  </si>
  <si>
    <t>Težina pristupnog terminala X-serije u kg</t>
  </si>
  <si>
    <t>Izvori</t>
  </si>
  <si>
    <t>Koliko želite radnih mesta (karisnika)?</t>
  </si>
  <si>
    <t>A broj pristupnih terminala je:</t>
  </si>
  <si>
    <t>Što znači da broj pakovanja X-serije (1 PCI kartica i 3 pristupna terminala) iznosi:</t>
  </si>
  <si>
    <t>Koliko će se sati u jednom danu oprema aktivno koristiti?</t>
  </si>
  <si>
    <t xml:space="preserve">Prosečan PC računar prilikom aktivnog korišćenja troši 200 wati.  </t>
  </si>
  <si>
    <t>Prosečan PC računar kada je neaktivan koristi 60 wati.</t>
  </si>
  <si>
    <t>Ako koristite samo PC računare (bez naših pristupnih terminala), potrošićete godišnje (u kWh):</t>
  </si>
  <si>
    <t>Ako koristite PC računare sa našim pristupnim terminalima, za godinu dana potrošićete (u kWh):</t>
  </si>
  <si>
    <t xml:space="preserve">Što znači da ćete godišnje uštedeti (u kWh): </t>
  </si>
  <si>
    <t>A prevedeno u novac godišnje iznosi:</t>
  </si>
  <si>
    <t>LCD monitor košta oko $180. Koliko ga vi plaćate?</t>
  </si>
  <si>
    <t>Za petogodišnju uštedu od:</t>
  </si>
  <si>
    <t>Trošak u šestoj godini (kada se obično menjaju svi računari)</t>
  </si>
  <si>
    <t>Verzija 2.0; pošaljite komentare i pitanja na office@multisoft.co.yu</t>
  </si>
  <si>
    <t>Multisoft pristupni terminali, cena posedovanja &amp; eko kalkulator</t>
  </si>
  <si>
    <t>Popunite ponuđena polja brojevima koji najbolje prikazuju cene u vašem okruženju.</t>
  </si>
  <si>
    <t>Održavanje</t>
  </si>
  <si>
    <t>Sa Multisoftom i NComputingom ćete uštedeti:</t>
  </si>
  <si>
    <t>Broj novoposađenih stabala (koja bi smanjila emisiju CO2):</t>
  </si>
  <si>
    <t>Energija koju daje jedan barel nafte u kWh (1)</t>
  </si>
  <si>
    <t>Površina za pošumljavanje zbog proizvodnje 1000 kWh (u jutrima - oko 4045m2) (2)</t>
  </si>
  <si>
    <t>Električna energija ima cenu između $.06 and $.13 po kWh</t>
  </si>
  <si>
    <t>Prosečan PC računar (bez monitora) košta oko $400. Koliko ga vi plaćate?</t>
  </si>
  <si>
    <t>Pakovanje X300 sa 3 pristupna terminala košta oko $310. Koliko ga vi plaćate?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</si>
</sst>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 horizontal="right"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22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indent="2"/>
      <protection locked="0"/>
    </xf>
    <xf numFmtId="1" fontId="6" fillId="0" borderId="0" xfId="0" applyNumberFormat="1" applyFont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 indent="2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9" fontId="6" fillId="0" borderId="0" xfId="59" applyFont="1" applyBorder="1" applyAlignment="1" applyProtection="1">
      <alignment horizontal="right"/>
      <protection locked="0"/>
    </xf>
    <xf numFmtId="6" fontId="6" fillId="0" borderId="22" xfId="0" applyNumberFormat="1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 horizontal="right"/>
      <protection locked="0"/>
    </xf>
    <xf numFmtId="6" fontId="7" fillId="0" borderId="0" xfId="0" applyNumberFormat="1" applyFont="1" applyBorder="1" applyAlignment="1" applyProtection="1">
      <alignment horizontal="right"/>
      <protection locked="0"/>
    </xf>
    <xf numFmtId="9" fontId="6" fillId="0" borderId="0" xfId="59" applyFont="1" applyFill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left" indent="2"/>
      <protection locked="0"/>
    </xf>
    <xf numFmtId="9" fontId="6" fillId="0" borderId="25" xfId="59" applyFont="1" applyBorder="1" applyAlignment="1" applyProtection="1">
      <alignment horizontal="right"/>
      <protection locked="0"/>
    </xf>
    <xf numFmtId="0" fontId="6" fillId="0" borderId="26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indent="2"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6" fontId="6" fillId="0" borderId="19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8" fontId="0" fillId="0" borderId="0" xfId="0" applyNumberFormat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6" fillId="0" borderId="0" xfId="0" applyFont="1" applyFill="1" applyAlignment="1" applyProtection="1">
      <alignment/>
      <protection locked="0"/>
    </xf>
    <xf numFmtId="6" fontId="6" fillId="0" borderId="0" xfId="0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ill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9" fontId="0" fillId="0" borderId="0" xfId="59" applyFont="1" applyFill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19" xfId="0" applyFont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indent="2"/>
      <protection locked="0"/>
    </xf>
    <xf numFmtId="6" fontId="11" fillId="0" borderId="0" xfId="0" applyNumberFormat="1" applyFont="1" applyBorder="1" applyAlignment="1" applyProtection="1">
      <alignment horizontal="right"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6" fillId="0" borderId="19" xfId="0" applyFont="1" applyBorder="1" applyAlignment="1" applyProtection="1">
      <alignment horizontal="right"/>
      <protection locked="0"/>
    </xf>
    <xf numFmtId="0" fontId="3" fillId="0" borderId="0" xfId="53" applyFont="1" applyFill="1" applyBorder="1" applyAlignment="1" applyProtection="1">
      <alignment/>
      <protection locked="0"/>
    </xf>
    <xf numFmtId="0" fontId="3" fillId="0" borderId="0" xfId="53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/>
      <protection/>
    </xf>
    <xf numFmtId="9" fontId="6" fillId="0" borderId="0" xfId="59" applyFont="1" applyBorder="1" applyAlignment="1" applyProtection="1">
      <alignment horizontal="right"/>
      <protection/>
    </xf>
    <xf numFmtId="6" fontId="6" fillId="0" borderId="0" xfId="0" applyNumberFormat="1" applyFont="1" applyBorder="1" applyAlignment="1" applyProtection="1">
      <alignment horizontal="right"/>
      <protection/>
    </xf>
    <xf numFmtId="6" fontId="6" fillId="0" borderId="25" xfId="0" applyNumberFormat="1" applyFont="1" applyBorder="1" applyAlignment="1" applyProtection="1">
      <alignment horizontal="right"/>
      <protection/>
    </xf>
    <xf numFmtId="6" fontId="7" fillId="0" borderId="0" xfId="0" applyNumberFormat="1" applyFont="1" applyBorder="1" applyAlignment="1" applyProtection="1">
      <alignment horizontal="right"/>
      <protection/>
    </xf>
    <xf numFmtId="9" fontId="7" fillId="0" borderId="0" xfId="59" applyFont="1" applyFill="1" applyBorder="1" applyAlignment="1" applyProtection="1">
      <alignment horizontal="right"/>
      <protection/>
    </xf>
    <xf numFmtId="9" fontId="7" fillId="0" borderId="0" xfId="59" applyFont="1" applyBorder="1" applyAlignment="1" applyProtection="1">
      <alignment horizontal="right"/>
      <protection/>
    </xf>
    <xf numFmtId="164" fontId="7" fillId="0" borderId="0" xfId="42" applyNumberFormat="1" applyFont="1" applyBorder="1" applyAlignment="1" applyProtection="1">
      <alignment horizontal="right"/>
      <protection/>
    </xf>
    <xf numFmtId="6" fontId="6" fillId="0" borderId="0" xfId="0" applyNumberFormat="1" applyFont="1" applyFill="1" applyBorder="1" applyAlignment="1" applyProtection="1">
      <alignment horizontal="right"/>
      <protection/>
    </xf>
    <xf numFmtId="6" fontId="7" fillId="0" borderId="0" xfId="0" applyNumberFormat="1" applyFont="1" applyFill="1" applyBorder="1" applyAlignment="1" applyProtection="1">
      <alignment horizontal="right"/>
      <protection/>
    </xf>
    <xf numFmtId="6" fontId="11" fillId="0" borderId="0" xfId="0" applyNumberFormat="1" applyFont="1" applyBorder="1" applyAlignment="1" applyProtection="1">
      <alignment horizontal="right"/>
      <protection/>
    </xf>
    <xf numFmtId="9" fontId="11" fillId="0" borderId="0" xfId="59" applyFont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2</xdr:col>
      <xdr:colOff>2324100</xdr:colOff>
      <xdr:row>2</xdr:row>
      <xdr:rowOff>409575</xdr:rowOff>
    </xdr:to>
    <xdr:pic>
      <xdr:nvPicPr>
        <xdr:cNvPr id="1" name="Picture 1" descr="NComput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19075"/>
          <a:ext cx="2381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2</xdr:row>
      <xdr:rowOff>0</xdr:rowOff>
    </xdr:from>
    <xdr:to>
      <xdr:col>3</xdr:col>
      <xdr:colOff>1123950</xdr:colOff>
      <xdr:row>2</xdr:row>
      <xdr:rowOff>942975</xdr:rowOff>
    </xdr:to>
    <xdr:pic>
      <xdr:nvPicPr>
        <xdr:cNvPr id="2" name="Picture 6" descr="green_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247650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BI158"/>
  <sheetViews>
    <sheetView showGridLines="0" tabSelected="1" zoomScalePageLayoutView="0" workbookViewId="0" topLeftCell="A1">
      <selection activeCell="C135" sqref="C135"/>
    </sheetView>
  </sheetViews>
  <sheetFormatPr defaultColWidth="9.140625" defaultRowHeight="12.75"/>
  <cols>
    <col min="1" max="1" width="9.140625" style="2" customWidth="1"/>
    <col min="2" max="2" width="1.28515625" style="1" customWidth="1"/>
    <col min="3" max="3" width="93.00390625" style="2" bestFit="1" customWidth="1"/>
    <col min="4" max="4" width="16.8515625" style="2" customWidth="1"/>
    <col min="5" max="5" width="2.00390625" style="3" customWidth="1"/>
    <col min="6" max="6" width="26.8515625" style="1" customWidth="1"/>
    <col min="7" max="61" width="9.140625" style="1" customWidth="1"/>
    <col min="62" max="16384" width="9.140625" style="2" customWidth="1"/>
  </cols>
  <sheetData>
    <row r="1" ht="13.5" thickBot="1"/>
    <row r="2" spans="2:5" ht="6" customHeight="1">
      <c r="B2" s="4"/>
      <c r="C2" s="5"/>
      <c r="D2" s="5"/>
      <c r="E2" s="6"/>
    </row>
    <row r="3" spans="2:5" ht="87.75" customHeight="1">
      <c r="B3" s="7"/>
      <c r="C3" s="8"/>
      <c r="D3" s="8"/>
      <c r="E3" s="9"/>
    </row>
    <row r="4" spans="2:5" ht="26.25">
      <c r="B4" s="10" t="s">
        <v>67</v>
      </c>
      <c r="C4" s="11"/>
      <c r="D4" s="12"/>
      <c r="E4" s="9"/>
    </row>
    <row r="5" spans="2:5" ht="10.5" customHeight="1" thickBot="1">
      <c r="B5" s="13"/>
      <c r="C5" s="14"/>
      <c r="D5" s="15"/>
      <c r="E5" s="16"/>
    </row>
    <row r="6" spans="2:4" ht="3.75" customHeight="1">
      <c r="B6" s="111"/>
      <c r="C6" s="8"/>
      <c r="D6" s="12"/>
    </row>
    <row r="7" spans="2:4" ht="16.5" customHeight="1">
      <c r="B7" s="111"/>
      <c r="C7" s="112" t="s">
        <v>68</v>
      </c>
      <c r="D7" s="12"/>
    </row>
    <row r="8" spans="3:4" ht="4.5" customHeight="1">
      <c r="C8" s="17"/>
      <c r="D8" s="12"/>
    </row>
    <row r="9" spans="2:5" ht="6.75" customHeight="1">
      <c r="B9" s="18"/>
      <c r="C9" s="19"/>
      <c r="D9" s="19"/>
      <c r="E9" s="20"/>
    </row>
    <row r="10" spans="2:61" ht="12.75">
      <c r="B10" s="21"/>
      <c r="C10" s="22" t="s">
        <v>53</v>
      </c>
      <c r="D10" s="23">
        <v>91</v>
      </c>
      <c r="E10" s="24"/>
      <c r="F10" s="2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1" ht="6" customHeight="1">
      <c r="B11" s="21"/>
      <c r="C11" s="22"/>
      <c r="D11" s="26"/>
      <c r="E11" s="24"/>
      <c r="F11" s="2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12.75">
      <c r="B12" s="21"/>
      <c r="C12" s="3" t="s">
        <v>3</v>
      </c>
      <c r="D12" s="27">
        <v>7</v>
      </c>
      <c r="E12" s="24"/>
      <c r="F12" s="2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21"/>
      <c r="C13" s="3"/>
      <c r="D13" s="28"/>
      <c r="E13" s="24"/>
      <c r="F13" s="2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12.75">
      <c r="B14" s="21"/>
      <c r="C14" s="29" t="s">
        <v>4</v>
      </c>
      <c r="D14" s="92">
        <f>ROUNDUP(D10/D12,0)</f>
        <v>13</v>
      </c>
      <c r="E14" s="24"/>
      <c r="F14" s="2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6" customHeight="1">
      <c r="B15" s="21"/>
      <c r="C15" s="29"/>
      <c r="D15" s="30"/>
      <c r="E15" s="24"/>
      <c r="F15" s="25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2:61" ht="12.75">
      <c r="B16" s="21"/>
      <c r="C16" s="29" t="s">
        <v>54</v>
      </c>
      <c r="D16" s="92">
        <f>D10-D14</f>
        <v>78</v>
      </c>
      <c r="E16" s="2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2:61" ht="4.5" customHeight="1">
      <c r="B17" s="21"/>
      <c r="C17" s="29"/>
      <c r="D17" s="30"/>
      <c r="E17" s="24"/>
      <c r="F17" s="2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12.75">
      <c r="B18" s="21"/>
      <c r="C18" s="29" t="s">
        <v>55</v>
      </c>
      <c r="D18" s="93">
        <f>ROUNDUP(D16/3,0)</f>
        <v>26</v>
      </c>
      <c r="E18" s="24"/>
      <c r="F18" s="2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5" ht="6" customHeight="1">
      <c r="B19" s="31"/>
      <c r="C19" s="29"/>
      <c r="D19" s="32"/>
      <c r="E19" s="24"/>
    </row>
    <row r="20" spans="2:5" ht="12.75">
      <c r="B20" s="31"/>
      <c r="C20" s="33" t="s">
        <v>56</v>
      </c>
      <c r="D20" s="23">
        <v>12</v>
      </c>
      <c r="E20" s="24"/>
    </row>
    <row r="21" spans="2:5" ht="6" customHeight="1">
      <c r="B21" s="31"/>
      <c r="C21" s="33"/>
      <c r="D21" s="26"/>
      <c r="E21" s="24"/>
    </row>
    <row r="22" spans="2:5" ht="12.75">
      <c r="B22" s="31"/>
      <c r="C22" s="33" t="s">
        <v>5</v>
      </c>
      <c r="D22" s="23">
        <v>2</v>
      </c>
      <c r="E22" s="24"/>
    </row>
    <row r="23" spans="2:5" ht="6" customHeight="1">
      <c r="B23" s="31"/>
      <c r="C23" s="33"/>
      <c r="D23" s="26"/>
      <c r="E23" s="24"/>
    </row>
    <row r="24" spans="2:5" ht="12.75">
      <c r="B24" s="31"/>
      <c r="C24" s="33" t="s">
        <v>6</v>
      </c>
      <c r="D24" s="23">
        <v>250</v>
      </c>
      <c r="E24" s="24"/>
    </row>
    <row r="25" spans="2:61" ht="6" customHeight="1">
      <c r="B25" s="21"/>
      <c r="C25" s="22"/>
      <c r="D25" s="22"/>
      <c r="E25" s="24"/>
      <c r="F25" s="2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12.75">
      <c r="B26" s="21"/>
      <c r="C26" s="3" t="s">
        <v>57</v>
      </c>
      <c r="D26" s="27">
        <v>200</v>
      </c>
      <c r="E26" s="24"/>
      <c r="F26" s="2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6" customHeight="1">
      <c r="B27" s="21"/>
      <c r="C27" s="22"/>
      <c r="D27" s="22"/>
      <c r="E27" s="24"/>
      <c r="F27" s="2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2:61" ht="12.75">
      <c r="B28" s="21"/>
      <c r="C28" s="3" t="s">
        <v>58</v>
      </c>
      <c r="D28" s="27">
        <v>60</v>
      </c>
      <c r="E28" s="24"/>
      <c r="F28" s="2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 ht="6" customHeight="1">
      <c r="B29" s="21"/>
      <c r="C29" s="3"/>
      <c r="D29" s="28"/>
      <c r="E29" s="24"/>
      <c r="F29" s="2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12.75">
      <c r="B30" s="21"/>
      <c r="C30" s="3" t="s">
        <v>7</v>
      </c>
      <c r="D30" s="27">
        <v>35</v>
      </c>
      <c r="E30" s="24"/>
      <c r="F30" s="2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6" customHeight="1">
      <c r="B31" s="21"/>
      <c r="C31" s="3"/>
      <c r="D31" s="28"/>
      <c r="E31" s="24"/>
      <c r="F31" s="2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12.75">
      <c r="B32" s="21"/>
      <c r="C32" s="3" t="s">
        <v>8</v>
      </c>
      <c r="D32" s="113">
        <v>1</v>
      </c>
      <c r="E32" s="24"/>
      <c r="F32" s="2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6" customHeight="1">
      <c r="B33" s="21"/>
      <c r="C33" s="3"/>
      <c r="D33" s="28"/>
      <c r="E33" s="24"/>
      <c r="F33" s="2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2.75">
      <c r="B34" s="21"/>
      <c r="C34" s="34" t="s">
        <v>59</v>
      </c>
      <c r="D34" s="94">
        <f>D10*D24*(D26*D20+D28*D22+D30*(D20+D22))/1000</f>
        <v>68477.5</v>
      </c>
      <c r="E34" s="24"/>
      <c r="F34" s="2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6" customHeight="1">
      <c r="B35" s="21"/>
      <c r="C35" s="29"/>
      <c r="D35" s="35"/>
      <c r="E35" s="24"/>
      <c r="F35" s="2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2.75">
      <c r="B36" s="21"/>
      <c r="C36" s="34" t="s">
        <v>60</v>
      </c>
      <c r="D36" s="94">
        <f>((D14*D24*((D20*D26)+(D22*D28)+(D20+D22)*D30))/1000)+(D16*D24*(D20+D22)*(D30+D32))/1000</f>
        <v>19610.5</v>
      </c>
      <c r="E36" s="24"/>
      <c r="F36" s="2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6" customHeight="1">
      <c r="B37" s="21"/>
      <c r="C37" s="29"/>
      <c r="D37" s="35"/>
      <c r="E37" s="24"/>
      <c r="F37" s="2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12.75">
      <c r="B38" s="21"/>
      <c r="C38" s="29" t="s">
        <v>61</v>
      </c>
      <c r="D38" s="94">
        <f>D34-D36</f>
        <v>48867</v>
      </c>
      <c r="E38" s="24"/>
      <c r="F38" s="2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6" customHeight="1">
      <c r="B39" s="21"/>
      <c r="C39" s="3"/>
      <c r="D39" s="28"/>
      <c r="E39" s="24"/>
      <c r="F39" s="2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12.75">
      <c r="B40" s="21"/>
      <c r="C40" s="3" t="s">
        <v>74</v>
      </c>
      <c r="D40" s="27">
        <v>0.1</v>
      </c>
      <c r="E40" s="24"/>
      <c r="F40" s="2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6" customHeight="1">
      <c r="B41" s="21"/>
      <c r="C41" s="3"/>
      <c r="D41" s="28"/>
      <c r="E41" s="24"/>
      <c r="F41" s="2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2.75">
      <c r="B42" s="21"/>
      <c r="C42" s="29" t="s">
        <v>9</v>
      </c>
      <c r="D42" s="95">
        <f>(D34-D36)/D34</f>
        <v>0.7136212624584718</v>
      </c>
      <c r="E42" s="24"/>
      <c r="F42" s="2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6" customHeight="1">
      <c r="B43" s="21"/>
      <c r="C43" s="29"/>
      <c r="D43" s="28"/>
      <c r="E43" s="24"/>
      <c r="F43" s="2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12.75">
      <c r="B44" s="21"/>
      <c r="C44" s="29" t="s">
        <v>62</v>
      </c>
      <c r="D44" s="96">
        <f>D38*D40</f>
        <v>4886.7</v>
      </c>
      <c r="E44" s="24"/>
      <c r="F44" s="2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6" customHeight="1">
      <c r="B45" s="21"/>
      <c r="C45" s="3"/>
      <c r="D45" s="28"/>
      <c r="E45" s="24"/>
      <c r="F45" s="2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12.75">
      <c r="B46" s="21"/>
      <c r="C46" s="3" t="s">
        <v>75</v>
      </c>
      <c r="D46" s="37">
        <v>400</v>
      </c>
      <c r="E46" s="24"/>
      <c r="F46" s="2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6" customHeight="1">
      <c r="B47" s="21"/>
      <c r="C47" s="3"/>
      <c r="D47" s="38"/>
      <c r="E47" s="24"/>
      <c r="F47" s="2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13.5" customHeight="1">
      <c r="B48" s="21"/>
      <c r="C48" s="3" t="s">
        <v>76</v>
      </c>
      <c r="D48" s="37">
        <v>310</v>
      </c>
      <c r="E48" s="24"/>
      <c r="F48" s="2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6" customHeight="1">
      <c r="B49" s="21"/>
      <c r="C49" s="3"/>
      <c r="D49" s="38"/>
      <c r="E49" s="24"/>
      <c r="F49" s="2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13.5" customHeight="1">
      <c r="B50" s="21"/>
      <c r="C50" s="3" t="s">
        <v>63</v>
      </c>
      <c r="D50" s="37">
        <v>180</v>
      </c>
      <c r="E50" s="24"/>
      <c r="F50" s="2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6" customHeight="1">
      <c r="B51" s="21"/>
      <c r="C51" s="3"/>
      <c r="D51" s="38"/>
      <c r="E51" s="24"/>
      <c r="F51" s="2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13.5" customHeight="1">
      <c r="B52" s="21"/>
      <c r="C52" s="33" t="s">
        <v>10</v>
      </c>
      <c r="D52" s="37">
        <v>25</v>
      </c>
      <c r="E52" s="24"/>
      <c r="F52" s="2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6" customHeight="1">
      <c r="B53" s="21"/>
      <c r="C53" s="29"/>
      <c r="D53" s="38"/>
      <c r="E53" s="24"/>
      <c r="F53" s="2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12.75">
      <c r="B54" s="21"/>
      <c r="C54" s="29" t="s">
        <v>11</v>
      </c>
      <c r="D54" s="96">
        <f>D46*D14</f>
        <v>5200</v>
      </c>
      <c r="E54" s="24"/>
      <c r="F54" s="2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6" customHeight="1">
      <c r="B55" s="21"/>
      <c r="C55" s="3"/>
      <c r="D55" s="38"/>
      <c r="E55" s="24"/>
      <c r="F55" s="2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13.5" customHeight="1">
      <c r="B56" s="21"/>
      <c r="C56" s="29" t="s">
        <v>12</v>
      </c>
      <c r="D56" s="96">
        <f>D48*D18</f>
        <v>8060</v>
      </c>
      <c r="E56" s="24"/>
      <c r="F56" s="2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6" customHeight="1">
      <c r="B57" s="21"/>
      <c r="C57" s="3"/>
      <c r="D57" s="38"/>
      <c r="E57" s="24"/>
      <c r="F57" s="2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13.5" customHeight="1">
      <c r="B58" s="21"/>
      <c r="C58" s="29" t="s">
        <v>13</v>
      </c>
      <c r="D58" s="96">
        <f>D50*D10</f>
        <v>16380</v>
      </c>
      <c r="E58" s="24"/>
      <c r="F58" s="2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6" customHeight="1">
      <c r="B59" s="21"/>
      <c r="C59" s="3"/>
      <c r="D59" s="38"/>
      <c r="E59" s="24"/>
      <c r="F59" s="2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13.5" customHeight="1">
      <c r="B60" s="21"/>
      <c r="C60" s="29" t="s">
        <v>14</v>
      </c>
      <c r="D60" s="97">
        <f>D52*D16</f>
        <v>1950</v>
      </c>
      <c r="E60" s="24"/>
      <c r="F60" s="2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6" customHeight="1">
      <c r="B61" s="21"/>
      <c r="C61" s="3"/>
      <c r="D61" s="38"/>
      <c r="E61" s="24"/>
      <c r="F61" s="2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14.25" customHeight="1">
      <c r="B62" s="21"/>
      <c r="C62" s="29" t="s">
        <v>15</v>
      </c>
      <c r="D62" s="96">
        <f>D60+D58+D56+D54</f>
        <v>31590</v>
      </c>
      <c r="E62" s="24"/>
      <c r="F62" s="2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6" customHeight="1">
      <c r="B63" s="21"/>
      <c r="C63" s="29"/>
      <c r="D63" s="38"/>
      <c r="E63" s="24"/>
      <c r="F63" s="2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14.25" customHeight="1">
      <c r="B64" s="21"/>
      <c r="C64" s="29" t="s">
        <v>16</v>
      </c>
      <c r="D64" s="96">
        <f>D10*(D46+D50)</f>
        <v>52780</v>
      </c>
      <c r="E64" s="24"/>
      <c r="F64" s="2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6" customHeight="1">
      <c r="B65" s="21"/>
      <c r="C65" s="29"/>
      <c r="D65" s="38"/>
      <c r="E65" s="24"/>
      <c r="F65" s="2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14.25" customHeight="1">
      <c r="B66" s="21"/>
      <c r="C66" s="29" t="s">
        <v>70</v>
      </c>
      <c r="D66" s="98">
        <f>D64-D62</f>
        <v>21190</v>
      </c>
      <c r="E66" s="24"/>
      <c r="F66" s="2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6" customHeight="1">
      <c r="B67" s="21"/>
      <c r="C67" s="29"/>
      <c r="D67" s="39"/>
      <c r="E67" s="24"/>
      <c r="F67" s="2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14.25" customHeight="1">
      <c r="B68" s="21"/>
      <c r="C68" s="29" t="s">
        <v>17</v>
      </c>
      <c r="D68" s="99">
        <f>D66/D64</f>
        <v>0.4014778325123153</v>
      </c>
      <c r="E68" s="24"/>
      <c r="F68" s="4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6" customHeight="1">
      <c r="B69" s="41"/>
      <c r="C69" s="42"/>
      <c r="D69" s="43"/>
      <c r="E69" s="44"/>
      <c r="F69" s="2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15" customHeight="1">
      <c r="B70" s="25"/>
      <c r="C70" s="45"/>
      <c r="D70" s="36"/>
      <c r="F70" s="2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 ht="23.25">
      <c r="B71" s="46" t="s">
        <v>18</v>
      </c>
      <c r="D71" s="47"/>
      <c r="F71" s="2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6" customHeight="1">
      <c r="B72" s="48"/>
      <c r="C72" s="49"/>
      <c r="D72" s="50"/>
      <c r="E72" s="20"/>
      <c r="F72" s="2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14.25" customHeight="1">
      <c r="B73" s="21"/>
      <c r="C73" s="51" t="s">
        <v>69</v>
      </c>
      <c r="D73" s="38"/>
      <c r="E73" s="24"/>
      <c r="F73" s="2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6" customHeight="1">
      <c r="B74" s="21"/>
      <c r="C74" s="3"/>
      <c r="D74" s="38"/>
      <c r="E74" s="24"/>
      <c r="F74" s="2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14.25" customHeight="1">
      <c r="B75" s="21"/>
      <c r="C75" s="3" t="s">
        <v>19</v>
      </c>
      <c r="D75" s="37">
        <v>250</v>
      </c>
      <c r="E75" s="24"/>
      <c r="F75" s="2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6" customHeight="1">
      <c r="B76" s="21"/>
      <c r="C76" s="3"/>
      <c r="D76" s="38"/>
      <c r="E76" s="24"/>
      <c r="F76" s="2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14.25" customHeight="1">
      <c r="B77" s="21"/>
      <c r="C77" s="3" t="s">
        <v>20</v>
      </c>
      <c r="D77" s="96">
        <f>ROUNDUP(D16/1000,0)*D48</f>
        <v>310</v>
      </c>
      <c r="E77" s="24"/>
      <c r="F77" s="2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6" customHeight="1">
      <c r="B78" s="21"/>
      <c r="C78" s="3"/>
      <c r="D78" s="38"/>
      <c r="E78" s="24"/>
      <c r="F78" s="2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6" customHeight="1">
      <c r="B79" s="21"/>
      <c r="C79" s="3"/>
      <c r="D79" s="38"/>
      <c r="E79" s="24"/>
      <c r="F79" s="2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13.5" customHeight="1">
      <c r="B80" s="21"/>
      <c r="C80" s="29" t="s">
        <v>21</v>
      </c>
      <c r="D80" s="96">
        <f>D75*D10</f>
        <v>22750</v>
      </c>
      <c r="E80" s="24"/>
      <c r="F80" s="2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6" customHeight="1">
      <c r="B81" s="21"/>
      <c r="C81" s="29"/>
      <c r="D81" s="38"/>
      <c r="E81" s="24"/>
      <c r="F81" s="2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13.5" customHeight="1">
      <c r="B82" s="21"/>
      <c r="C82" s="29" t="s">
        <v>22</v>
      </c>
      <c r="D82" s="96">
        <f>(D75*D14)+D77</f>
        <v>3560</v>
      </c>
      <c r="E82" s="24"/>
      <c r="F82" s="2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6" customHeight="1">
      <c r="B83" s="21"/>
      <c r="C83" s="29"/>
      <c r="D83" s="38"/>
      <c r="E83" s="24"/>
      <c r="F83" s="2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13.5" customHeight="1">
      <c r="B84" s="21"/>
      <c r="C84" s="29" t="s">
        <v>23</v>
      </c>
      <c r="D84" s="98">
        <f>D80-D82</f>
        <v>19190</v>
      </c>
      <c r="E84" s="24"/>
      <c r="F84" s="2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6" customHeight="1">
      <c r="B85" s="21"/>
      <c r="C85" s="29"/>
      <c r="D85" s="39"/>
      <c r="E85" s="24"/>
      <c r="F85" s="2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 ht="13.5" customHeight="1">
      <c r="B86" s="21"/>
      <c r="C86" s="29" t="s">
        <v>17</v>
      </c>
      <c r="D86" s="100">
        <f>D84/D80</f>
        <v>0.8435164835164836</v>
      </c>
      <c r="E86" s="24"/>
      <c r="F86" s="2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 ht="13.5" customHeight="1">
      <c r="B87" s="21"/>
      <c r="C87" s="3"/>
      <c r="D87" s="38"/>
      <c r="E87" s="24"/>
      <c r="F87" s="2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 ht="13.5" customHeight="1">
      <c r="B88" s="21"/>
      <c r="C88" s="51" t="s">
        <v>24</v>
      </c>
      <c r="D88" s="38"/>
      <c r="E88" s="24"/>
      <c r="F88" s="2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 ht="6" customHeight="1">
      <c r="B89" s="21"/>
      <c r="C89" s="3"/>
      <c r="D89" s="38"/>
      <c r="E89" s="24"/>
      <c r="F89" s="2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 ht="12.75">
      <c r="B90" s="21"/>
      <c r="C90" s="34" t="s">
        <v>25</v>
      </c>
      <c r="D90" s="96">
        <f>D34*D40*5</f>
        <v>34238.75</v>
      </c>
      <c r="E90" s="24"/>
      <c r="F90" s="25"/>
      <c r="G90" s="5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 ht="6" customHeight="1">
      <c r="B91" s="21"/>
      <c r="C91" s="29"/>
      <c r="D91" s="28"/>
      <c r="E91" s="24"/>
      <c r="F91" s="25"/>
      <c r="G91" s="5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 ht="12.75">
      <c r="B92" s="21"/>
      <c r="C92" s="34" t="s">
        <v>26</v>
      </c>
      <c r="D92" s="96">
        <f>D36*D40*5</f>
        <v>9805.25</v>
      </c>
      <c r="E92" s="24"/>
      <c r="F92" s="25"/>
      <c r="G92" s="5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 ht="6" customHeight="1">
      <c r="B93" s="21"/>
      <c r="C93" s="29"/>
      <c r="D93" s="28"/>
      <c r="E93" s="24"/>
      <c r="F93" s="25"/>
      <c r="G93" s="5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 ht="12.75">
      <c r="B94" s="21"/>
      <c r="C94" s="29" t="s">
        <v>64</v>
      </c>
      <c r="D94" s="96">
        <f>D90-D92</f>
        <v>24433.5</v>
      </c>
      <c r="E94" s="24"/>
      <c r="F94" s="25"/>
      <c r="G94" s="5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 ht="6" customHeight="1">
      <c r="B95" s="21"/>
      <c r="C95" s="29"/>
      <c r="D95" s="28"/>
      <c r="E95" s="24"/>
      <c r="F95" s="25"/>
      <c r="G95" s="5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 ht="15.75">
      <c r="B96" s="21"/>
      <c r="C96" s="29" t="s">
        <v>27</v>
      </c>
      <c r="D96" s="100">
        <f>(D90-D92)/D90</f>
        <v>0.7136212624584718</v>
      </c>
      <c r="E96" s="24"/>
      <c r="F96" s="25"/>
      <c r="G96" s="5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 ht="6" customHeight="1">
      <c r="B97" s="21"/>
      <c r="C97" s="29"/>
      <c r="D97" s="53"/>
      <c r="E97" s="24"/>
      <c r="F97" s="2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 ht="15.75">
      <c r="B98" s="21"/>
      <c r="C98" s="29" t="s">
        <v>28</v>
      </c>
      <c r="D98" s="101">
        <f>D56/D44*12</f>
        <v>19.79249800478851</v>
      </c>
      <c r="E98" s="24"/>
      <c r="F98" s="2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 ht="12.75">
      <c r="B99" s="21"/>
      <c r="C99" s="54"/>
      <c r="D99" s="28"/>
      <c r="E99" s="24"/>
      <c r="F99" s="2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 ht="12.75">
      <c r="B100" s="21"/>
      <c r="C100" s="51" t="s">
        <v>29</v>
      </c>
      <c r="D100" s="28"/>
      <c r="E100" s="24"/>
      <c r="F100" s="2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 ht="6" customHeight="1">
      <c r="B101" s="21"/>
      <c r="C101" s="3"/>
      <c r="D101" s="26"/>
      <c r="E101" s="24"/>
      <c r="F101" s="55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 ht="12.75">
      <c r="B102" s="21"/>
      <c r="C102" s="29" t="s">
        <v>30</v>
      </c>
      <c r="D102" s="102">
        <f>D64+D80+D90</f>
        <v>109768.75</v>
      </c>
      <c r="E102" s="24"/>
      <c r="F102" s="55"/>
      <c r="G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 ht="6" customHeight="1">
      <c r="B103" s="21"/>
      <c r="C103" s="29"/>
      <c r="D103" s="56"/>
      <c r="E103" s="24"/>
      <c r="F103" s="55"/>
      <c r="G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 ht="12.75">
      <c r="B104" s="21"/>
      <c r="C104" s="29" t="s">
        <v>31</v>
      </c>
      <c r="D104" s="102">
        <f>D62+D82+D92</f>
        <v>44955.25</v>
      </c>
      <c r="E104" s="24"/>
      <c r="F104" s="55"/>
      <c r="G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 ht="6" customHeight="1">
      <c r="B105" s="21"/>
      <c r="C105" s="29"/>
      <c r="D105" s="56"/>
      <c r="E105" s="24"/>
      <c r="F105" s="55"/>
      <c r="G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 ht="15.75">
      <c r="B106" s="21"/>
      <c r="C106" s="29" t="s">
        <v>32</v>
      </c>
      <c r="D106" s="103">
        <f>D102-D104</f>
        <v>64813.5</v>
      </c>
      <c r="E106" s="24"/>
      <c r="F106" s="55"/>
      <c r="G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 ht="6" customHeight="1">
      <c r="B107" s="21"/>
      <c r="C107" s="29"/>
      <c r="D107" s="58"/>
      <c r="E107" s="24"/>
      <c r="F107" s="55"/>
      <c r="G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 ht="15.75">
      <c r="B108" s="21"/>
      <c r="C108" s="29" t="s">
        <v>33</v>
      </c>
      <c r="D108" s="99">
        <f>D106/D102</f>
        <v>0.5904549336673689</v>
      </c>
      <c r="E108" s="24"/>
      <c r="F108" s="55"/>
      <c r="G108" s="5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 ht="6" customHeight="1">
      <c r="B109" s="41"/>
      <c r="C109" s="60"/>
      <c r="D109" s="61"/>
      <c r="E109" s="44"/>
      <c r="F109" s="55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 ht="15" customHeight="1">
      <c r="B110" s="25"/>
      <c r="C110" s="25"/>
      <c r="D110" s="62"/>
      <c r="F110" s="55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 ht="23.25">
      <c r="B111" s="46" t="s">
        <v>65</v>
      </c>
      <c r="D111" s="62"/>
      <c r="F111" s="55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 ht="6" customHeight="1">
      <c r="B112" s="48"/>
      <c r="C112" s="63"/>
      <c r="D112" s="64"/>
      <c r="E112" s="20"/>
      <c r="F112" s="55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 ht="12.75">
      <c r="B113" s="21"/>
      <c r="C113" s="29" t="s">
        <v>34</v>
      </c>
      <c r="D113" s="102">
        <f>D10*D46</f>
        <v>36400</v>
      </c>
      <c r="E113" s="24"/>
      <c r="F113" s="55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 ht="6" customHeight="1">
      <c r="B114" s="21"/>
      <c r="C114" s="29"/>
      <c r="D114" s="56"/>
      <c r="E114" s="24"/>
      <c r="F114" s="55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 ht="12.75">
      <c r="B115" s="21"/>
      <c r="C115" s="29" t="s">
        <v>35</v>
      </c>
      <c r="D115" s="96">
        <f>D14*D46</f>
        <v>5200</v>
      </c>
      <c r="E115" s="24"/>
      <c r="F115" s="2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 ht="6" customHeight="1">
      <c r="B116" s="21"/>
      <c r="C116" s="29"/>
      <c r="D116" s="38"/>
      <c r="E116" s="24"/>
      <c r="F116" s="2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 ht="15.75">
      <c r="B117" s="21"/>
      <c r="C117" s="29" t="s">
        <v>36</v>
      </c>
      <c r="D117" s="98">
        <f>D113-D115</f>
        <v>31200</v>
      </c>
      <c r="E117" s="24"/>
      <c r="F117" s="2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 ht="6" customHeight="1">
      <c r="B118" s="41"/>
      <c r="C118" s="60"/>
      <c r="D118" s="65"/>
      <c r="E118" s="44"/>
      <c r="F118" s="2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 ht="15" customHeight="1" thickBot="1">
      <c r="B119" s="25"/>
      <c r="C119" s="3"/>
      <c r="D119" s="28"/>
      <c r="F119" s="2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 ht="6" customHeight="1">
      <c r="B120" s="66"/>
      <c r="C120" s="67"/>
      <c r="D120" s="68"/>
      <c r="E120" s="6"/>
      <c r="F120" s="2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 ht="18.75">
      <c r="B121" s="7"/>
      <c r="C121" s="69" t="s">
        <v>37</v>
      </c>
      <c r="D121" s="104">
        <f>D102+D113</f>
        <v>146168.75</v>
      </c>
      <c r="E121" s="9"/>
      <c r="F121" s="2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 ht="6" customHeight="1">
      <c r="B122" s="7"/>
      <c r="C122" s="69"/>
      <c r="D122" s="70"/>
      <c r="E122" s="9"/>
      <c r="F122" s="2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 ht="18.75">
      <c r="B123" s="7"/>
      <c r="C123" s="69" t="s">
        <v>38</v>
      </c>
      <c r="D123" s="104">
        <f>+D104+D115</f>
        <v>50155.25</v>
      </c>
      <c r="E123" s="9"/>
      <c r="F123" s="2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 ht="6" customHeight="1">
      <c r="B124" s="7"/>
      <c r="C124" s="69"/>
      <c r="D124" s="70"/>
      <c r="E124" s="9"/>
      <c r="F124" s="2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 ht="18.75">
      <c r="B125" s="7"/>
      <c r="C125" s="69" t="s">
        <v>39</v>
      </c>
      <c r="D125" s="104">
        <f>D121-D123</f>
        <v>96013.5</v>
      </c>
      <c r="E125" s="9"/>
      <c r="F125" s="2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 ht="18.75" customHeight="1">
      <c r="B126" s="7"/>
      <c r="C126" s="69"/>
      <c r="D126" s="105">
        <f>D125/D121</f>
        <v>0.6568674904861675</v>
      </c>
      <c r="E126" s="9"/>
      <c r="F126" s="2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 ht="6" customHeight="1" thickBot="1">
      <c r="B127" s="71"/>
      <c r="C127" s="72"/>
      <c r="D127" s="72"/>
      <c r="E127" s="16"/>
      <c r="F127" s="2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 ht="15" customHeight="1">
      <c r="B128" s="3"/>
      <c r="C128" s="3"/>
      <c r="D128" s="3"/>
      <c r="F128" s="2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s="75" customFormat="1" ht="24" thickBot="1">
      <c r="A129" s="73"/>
      <c r="B129" s="46" t="s">
        <v>40</v>
      </c>
      <c r="C129" s="1"/>
      <c r="D129" s="74"/>
      <c r="E129" s="3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s="75" customFormat="1" ht="6" customHeight="1">
      <c r="A130" s="73"/>
      <c r="B130" s="4"/>
      <c r="C130" s="76"/>
      <c r="D130" s="77"/>
      <c r="E130" s="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5" ht="12.75">
      <c r="A131" s="8"/>
      <c r="B131" s="78"/>
      <c r="C131" s="29" t="s">
        <v>41</v>
      </c>
      <c r="D131" s="106">
        <f>D$38*5/D145</f>
        <v>143.7264705882353</v>
      </c>
      <c r="E131" s="9"/>
    </row>
    <row r="132" spans="1:5" ht="6" customHeight="1">
      <c r="A132" s="8"/>
      <c r="B132" s="78"/>
      <c r="C132" s="29"/>
      <c r="D132" s="79"/>
      <c r="E132" s="9"/>
    </row>
    <row r="133" spans="1:5" ht="12.75">
      <c r="A133" s="8"/>
      <c r="B133" s="78"/>
      <c r="C133" s="29" t="s">
        <v>42</v>
      </c>
      <c r="D133" s="106">
        <f>D$38*5/D146</f>
        <v>33.60866574965612</v>
      </c>
      <c r="E133" s="9"/>
    </row>
    <row r="134" spans="1:5" ht="6" customHeight="1">
      <c r="A134" s="8"/>
      <c r="B134" s="78"/>
      <c r="C134" s="29"/>
      <c r="D134" s="79"/>
      <c r="E134" s="9"/>
    </row>
    <row r="135" spans="1:5" ht="12.75">
      <c r="A135" s="8"/>
      <c r="B135" s="78"/>
      <c r="C135" s="29" t="s">
        <v>43</v>
      </c>
      <c r="D135" s="106">
        <f>D38*5*D147/1000</f>
        <v>154.41972</v>
      </c>
      <c r="E135" s="9"/>
    </row>
    <row r="136" spans="1:5" ht="6" customHeight="1">
      <c r="A136" s="8"/>
      <c r="B136" s="78"/>
      <c r="C136" s="29"/>
      <c r="D136" s="79"/>
      <c r="E136" s="9"/>
    </row>
    <row r="137" spans="1:5" ht="12.75">
      <c r="A137" s="8"/>
      <c r="B137" s="78"/>
      <c r="C137" s="29" t="s">
        <v>71</v>
      </c>
      <c r="D137" s="106">
        <f>D38*5*D148/1000</f>
        <v>916.25625</v>
      </c>
      <c r="E137" s="9"/>
    </row>
    <row r="138" spans="1:5" ht="6" customHeight="1">
      <c r="A138" s="8"/>
      <c r="B138" s="78"/>
      <c r="C138" s="29"/>
      <c r="D138" s="79"/>
      <c r="E138" s="9"/>
    </row>
    <row r="139" spans="1:5" ht="12.75">
      <c r="A139" s="8"/>
      <c r="B139" s="78"/>
      <c r="C139" s="29" t="s">
        <v>44</v>
      </c>
      <c r="D139" s="107">
        <f>D38*5*D149/1000</f>
        <v>1.2656553</v>
      </c>
      <c r="E139" s="9"/>
    </row>
    <row r="140" spans="1:5" ht="6" customHeight="1">
      <c r="A140" s="8"/>
      <c r="B140" s="78"/>
      <c r="C140" s="29"/>
      <c r="D140" s="80"/>
      <c r="E140" s="9"/>
    </row>
    <row r="141" spans="1:5" ht="12.75">
      <c r="A141" s="8"/>
      <c r="B141" s="78"/>
      <c r="C141" s="29" t="s">
        <v>45</v>
      </c>
      <c r="D141" s="108">
        <f>D16*(D150-D151)/1000</f>
        <v>0.736788</v>
      </c>
      <c r="E141" s="9"/>
    </row>
    <row r="142" spans="1:5" ht="6" customHeight="1" thickBot="1">
      <c r="A142" s="8"/>
      <c r="B142" s="81"/>
      <c r="C142" s="72"/>
      <c r="D142" s="82"/>
      <c r="E142" s="16"/>
    </row>
    <row r="143" spans="1:6" ht="15" customHeight="1">
      <c r="A143" s="8"/>
      <c r="C143" s="25"/>
      <c r="D143" s="73"/>
      <c r="F143" s="73"/>
    </row>
    <row r="144" spans="1:61" s="75" customFormat="1" ht="18.75">
      <c r="A144" s="73"/>
      <c r="B144" s="83" t="s">
        <v>46</v>
      </c>
      <c r="C144" s="1"/>
      <c r="D144" s="74"/>
      <c r="E144" s="3"/>
      <c r="F144" s="7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7" ht="12.75">
      <c r="A145" s="8"/>
      <c r="B145" s="18"/>
      <c r="C145" s="84" t="s">
        <v>72</v>
      </c>
      <c r="D145" s="109">
        <f>1700</f>
        <v>1700</v>
      </c>
      <c r="E145" s="20"/>
      <c r="F145" s="85"/>
      <c r="G145" s="86"/>
    </row>
    <row r="146" spans="1:6" ht="12.75">
      <c r="A146" s="8"/>
      <c r="B146" s="31"/>
      <c r="C146" s="28" t="s">
        <v>47</v>
      </c>
      <c r="D146" s="110">
        <v>7270</v>
      </c>
      <c r="E146" s="24"/>
      <c r="F146" s="85"/>
    </row>
    <row r="147" spans="2:7" ht="12.75">
      <c r="B147" s="31"/>
      <c r="C147" s="28" t="s">
        <v>48</v>
      </c>
      <c r="D147" s="110">
        <v>0.632</v>
      </c>
      <c r="E147" s="24"/>
      <c r="F147" s="85"/>
      <c r="G147" s="86"/>
    </row>
    <row r="148" spans="2:7" ht="12.75">
      <c r="B148" s="31"/>
      <c r="C148" s="28" t="s">
        <v>49</v>
      </c>
      <c r="D148" s="110">
        <v>3.75</v>
      </c>
      <c r="E148" s="24"/>
      <c r="F148" s="85"/>
      <c r="G148" s="86"/>
    </row>
    <row r="149" spans="2:7" ht="12.75">
      <c r="B149" s="31"/>
      <c r="C149" s="28" t="s">
        <v>73</v>
      </c>
      <c r="D149" s="110">
        <v>0.00518</v>
      </c>
      <c r="E149" s="24"/>
      <c r="F149" s="85"/>
      <c r="G149" s="86"/>
    </row>
    <row r="150" spans="2:6" ht="12.75">
      <c r="B150" s="31"/>
      <c r="C150" s="28" t="s">
        <v>50</v>
      </c>
      <c r="D150" s="110">
        <v>9.6</v>
      </c>
      <c r="E150" s="24"/>
      <c r="F150" s="87"/>
    </row>
    <row r="151" spans="2:6" ht="12.75">
      <c r="B151" s="31"/>
      <c r="C151" s="28" t="s">
        <v>51</v>
      </c>
      <c r="D151" s="110">
        <v>0.154</v>
      </c>
      <c r="E151" s="24"/>
      <c r="F151" s="87"/>
    </row>
    <row r="152" spans="2:6" ht="12.75">
      <c r="B152" s="31"/>
      <c r="C152" s="88"/>
      <c r="D152" s="22"/>
      <c r="E152" s="24"/>
      <c r="F152" s="73"/>
    </row>
    <row r="153" spans="2:6" ht="12.75">
      <c r="B153" s="31"/>
      <c r="C153" s="89" t="s">
        <v>52</v>
      </c>
      <c r="D153" s="8"/>
      <c r="E153" s="24"/>
      <c r="F153" s="73"/>
    </row>
    <row r="154" spans="2:6" ht="12.75">
      <c r="B154" s="31"/>
      <c r="C154" s="26" t="s">
        <v>0</v>
      </c>
      <c r="D154" s="8"/>
      <c r="E154" s="24"/>
      <c r="F154" s="73"/>
    </row>
    <row r="155" spans="2:5" ht="12.75">
      <c r="B155" s="31"/>
      <c r="C155" s="26" t="s">
        <v>1</v>
      </c>
      <c r="D155" s="8"/>
      <c r="E155" s="24"/>
    </row>
    <row r="156" spans="2:5" ht="12.75">
      <c r="B156" s="31"/>
      <c r="C156" s="26" t="s">
        <v>2</v>
      </c>
      <c r="D156" s="8"/>
      <c r="E156" s="24"/>
    </row>
    <row r="157" spans="2:5" ht="6" customHeight="1">
      <c r="B157" s="90"/>
      <c r="C157" s="91"/>
      <c r="D157" s="91"/>
      <c r="E157" s="44"/>
    </row>
    <row r="158" ht="12.75">
      <c r="C158" s="25" t="s">
        <v>66</v>
      </c>
    </row>
  </sheetData>
  <sheetProtection password="C4B6" sheet="1" objects="1" scenarios="1"/>
  <dataValidations count="2">
    <dataValidation type="decimal" allowBlank="1" showInputMessage="1" showErrorMessage="1" errorTitle="Error" error="Value must be between 0 and 24" sqref="D20:D23">
      <formula1>0</formula1>
      <formula2>24</formula2>
    </dataValidation>
    <dataValidation type="whole" allowBlank="1" showInputMessage="1" showErrorMessage="1" errorTitle="Error" error="Value must be between 1 and 365" sqref="D24">
      <formula1>0</formula1>
      <formula2>365</formula2>
    </dataValidation>
  </dataValidations>
  <printOptions/>
  <pageMargins left="0.75" right="0.75" top="0.3" bottom="0.21" header="0.5" footer="0.5"/>
  <pageSetup fitToHeight="1" fitToWidth="1" horizontalDpi="600" verticalDpi="600" orientation="portrait" paperSize="5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NComputing,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Rand</dc:creator>
  <cp:keywords/>
  <dc:description/>
  <cp:lastModifiedBy>MM</cp:lastModifiedBy>
  <cp:lastPrinted>2008-02-20T20:58:20Z</cp:lastPrinted>
  <dcterms:created xsi:type="dcterms:W3CDTF">2007-10-03T16:07:16Z</dcterms:created>
  <dcterms:modified xsi:type="dcterms:W3CDTF">2008-08-26T11:04:11Z</dcterms:modified>
  <cp:category/>
  <cp:version/>
  <cp:contentType/>
  <cp:contentStatus/>
</cp:coreProperties>
</file>